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8490" activeTab="0"/>
  </bookViews>
  <sheets>
    <sheet name="MAGLOOP" sheetId="1" r:id="rId1"/>
  </sheets>
  <definedNames>
    <definedName name="_Regression_Int" localSheetId="0" hidden="1">1</definedName>
    <definedName name="_xlnm.Print_Area" localSheetId="0">'MAGLOOP'!$A$1:$G$18</definedName>
    <definedName name="Print_Area_MI">'MAGLOOP'!$A$1:$G$18</definedName>
  </definedNames>
  <calcPr fullCalcOnLoad="1"/>
</workbook>
</file>

<file path=xl/sharedStrings.xml><?xml version="1.0" encoding="utf-8"?>
<sst xmlns="http://schemas.openxmlformats.org/spreadsheetml/2006/main" count="43" uniqueCount="38">
  <si>
    <t xml:space="preserve">MAGNETIC LOOP ANTENNA </t>
  </si>
  <si>
    <t>Frequency</t>
  </si>
  <si>
    <t>MHz</t>
  </si>
  <si>
    <t>Loop area</t>
  </si>
  <si>
    <t>m^2</t>
  </si>
  <si>
    <t>Loop Diameter</t>
  </si>
  <si>
    <t>m</t>
  </si>
  <si>
    <t>Radiation res</t>
  </si>
  <si>
    <t>Ohm</t>
  </si>
  <si>
    <t>Conductor dia</t>
  </si>
  <si>
    <t>mm</t>
  </si>
  <si>
    <t>Tot Cond Length</t>
  </si>
  <si>
    <t>No. Conds. (Litz)</t>
  </si>
  <si>
    <t>Winding Length</t>
  </si>
  <si>
    <t>No. of turns</t>
  </si>
  <si>
    <t>Inductance</t>
  </si>
  <si>
    <t>uH</t>
  </si>
  <si>
    <t>Resistivity</t>
  </si>
  <si>
    <t>Ohm/m</t>
  </si>
  <si>
    <t>Skin depth</t>
  </si>
  <si>
    <t>RF Resistance</t>
  </si>
  <si>
    <t>Tx Power</t>
  </si>
  <si>
    <t>W</t>
  </si>
  <si>
    <t>Xl</t>
  </si>
  <si>
    <t>Q</t>
  </si>
  <si>
    <t>ERP</t>
  </si>
  <si>
    <t>dBW</t>
  </si>
  <si>
    <t xml:space="preserve">Bandwidth </t>
  </si>
  <si>
    <t>Hz</t>
  </si>
  <si>
    <t>Efficiency</t>
  </si>
  <si>
    <t xml:space="preserve">    "</t>
  </si>
  <si>
    <t>dB</t>
  </si>
  <si>
    <t>Resonate Cap</t>
  </si>
  <si>
    <t/>
  </si>
  <si>
    <t>Current</t>
  </si>
  <si>
    <t>A</t>
  </si>
  <si>
    <t>Voltage</t>
  </si>
  <si>
    <t>V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</si>
</sst>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&quot;£&quot;\ * #,##0.00_-;\-&quot;£&quot;\ * #,##0.00_-;_-&quot;£&quot;\ * &quot;-&quot;??_-;_-@_-"/>
    <numFmt numFmtId="170" formatCode="General_)"/>
    <numFmt numFmtId="171" formatCode="0.00_)"/>
    <numFmt numFmtId="172" formatCode="0.00E+00_)"/>
    <numFmt numFmtId="173" formatCode="0.0_)"/>
    <numFmt numFmtId="174" formatCode="0.0E+00_)"/>
    <numFmt numFmtId="175" formatCode="0.000_)"/>
    <numFmt numFmtId="176" formatCode="0_)"/>
    <numFmt numFmtId="177" formatCode="0.0000_)"/>
    <numFmt numFmtId="178" formatCode="0.0"/>
    <numFmt numFmtId="179" formatCode="0.000"/>
    <numFmt numFmtId="180" formatCode="0.0000"/>
  </numFmts>
  <fonts count="2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Courier"/>
      <family val="3"/>
    </font>
    <font>
      <b/>
      <sz val="10"/>
      <name val="Comic Sans MS"/>
      <family val="4"/>
    </font>
    <font>
      <sz val="10"/>
      <name val="Comic Sans MS"/>
      <family val="4"/>
    </font>
    <font>
      <sz val="10"/>
      <color indexed="12"/>
      <name val="Comic Sans MS"/>
      <family val="4"/>
    </font>
    <font>
      <b/>
      <sz val="10"/>
      <color indexed="10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17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2" borderId="1" applyNumberFormat="0" applyAlignment="0" applyProtection="0"/>
    <xf numFmtId="0" fontId="21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8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0" fillId="5" borderId="7" applyNumberFormat="0" applyFont="0" applyAlignment="0" applyProtection="0"/>
    <xf numFmtId="0" fontId="18" fillId="2" borderId="8" applyNumberFormat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170" fontId="0" fillId="2" borderId="0" xfId="0" applyAlignment="1">
      <alignment/>
    </xf>
    <xf numFmtId="170" fontId="5" fillId="2" borderId="0" xfId="0" applyFont="1" applyAlignment="1" applyProtection="1">
      <alignment/>
      <protection locked="0"/>
    </xf>
    <xf numFmtId="173" fontId="0" fillId="2" borderId="0" xfId="0" applyNumberFormat="1" applyAlignment="1" applyProtection="1">
      <alignment/>
      <protection/>
    </xf>
    <xf numFmtId="170" fontId="6" fillId="2" borderId="0" xfId="0" applyFont="1" applyAlignment="1" applyProtection="1">
      <alignment horizontal="left"/>
      <protection/>
    </xf>
    <xf numFmtId="170" fontId="7" fillId="2" borderId="0" xfId="0" applyFont="1" applyAlignment="1" applyProtection="1">
      <alignment horizontal="left"/>
      <protection/>
    </xf>
    <xf numFmtId="170" fontId="8" fillId="2" borderId="0" xfId="0" applyFont="1" applyAlignment="1" applyProtection="1">
      <alignment horizontal="right"/>
      <protection locked="0"/>
    </xf>
    <xf numFmtId="170" fontId="8" fillId="2" borderId="0" xfId="0" applyFont="1" applyAlignment="1" applyProtection="1">
      <alignment horizontal="left"/>
      <protection/>
    </xf>
    <xf numFmtId="171" fontId="7" fillId="2" borderId="0" xfId="0" applyNumberFormat="1" applyFont="1" applyAlignment="1" applyProtection="1">
      <alignment/>
      <protection/>
    </xf>
    <xf numFmtId="172" fontId="7" fillId="2" borderId="0" xfId="0" applyNumberFormat="1" applyFont="1" applyAlignment="1" applyProtection="1">
      <alignment/>
      <protection/>
    </xf>
    <xf numFmtId="2" fontId="7" fillId="2" borderId="0" xfId="0" applyNumberFormat="1" applyFont="1" applyAlignment="1" applyProtection="1">
      <alignment/>
      <protection/>
    </xf>
    <xf numFmtId="170" fontId="8" fillId="2" borderId="0" xfId="0" applyFont="1" applyAlignment="1">
      <alignment/>
    </xf>
    <xf numFmtId="170" fontId="7" fillId="2" borderId="0" xfId="0" applyFont="1" applyAlignment="1">
      <alignment/>
    </xf>
    <xf numFmtId="2" fontId="7" fillId="2" borderId="0" xfId="0" applyNumberFormat="1" applyFont="1" applyAlignment="1">
      <alignment/>
    </xf>
    <xf numFmtId="174" fontId="8" fillId="2" borderId="0" xfId="0" applyNumberFormat="1" applyFont="1" applyAlignment="1" applyProtection="1">
      <alignment horizontal="right"/>
      <protection locked="0"/>
    </xf>
    <xf numFmtId="175" fontId="7" fillId="2" borderId="0" xfId="0" applyNumberFormat="1" applyFont="1" applyAlignment="1" applyProtection="1">
      <alignment/>
      <protection/>
    </xf>
    <xf numFmtId="170" fontId="8" fillId="2" borderId="0" xfId="0" applyFont="1" applyAlignment="1" applyProtection="1" quotePrefix="1">
      <alignment horizontal="right"/>
      <protection locked="0"/>
    </xf>
    <xf numFmtId="176" fontId="7" fillId="2" borderId="0" xfId="0" applyNumberFormat="1" applyFont="1" applyAlignment="1" applyProtection="1">
      <alignment/>
      <protection/>
    </xf>
    <xf numFmtId="2" fontId="9" fillId="2" borderId="0" xfId="0" applyNumberFormat="1" applyFont="1" applyAlignment="1">
      <alignment/>
    </xf>
    <xf numFmtId="177" fontId="7" fillId="2" borderId="0" xfId="0" applyNumberFormat="1" applyFont="1" applyAlignment="1" applyProtection="1">
      <alignment/>
      <protection/>
    </xf>
    <xf numFmtId="173" fontId="7" fillId="2" borderId="0" xfId="0" applyNumberFormat="1" applyFont="1" applyAlignment="1" applyProtection="1">
      <alignment/>
      <protection/>
    </xf>
    <xf numFmtId="170" fontId="7" fillId="2" borderId="0" xfId="0" applyFont="1" applyAlignment="1" applyProtection="1">
      <alignment/>
      <protection/>
    </xf>
    <xf numFmtId="170" fontId="7" fillId="2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20"/>
  <sheetViews>
    <sheetView showGridLines="0" tabSelected="1" zoomScalePageLayoutView="0" workbookViewId="0" topLeftCell="A1">
      <selection activeCell="B9" sqref="B9"/>
    </sheetView>
  </sheetViews>
  <sheetFormatPr defaultColWidth="9.75390625" defaultRowHeight="12.75"/>
  <cols>
    <col min="1" max="1" width="17.75390625" style="0" customWidth="1"/>
    <col min="2" max="2" width="8.875" style="0" customWidth="1"/>
    <col min="3" max="3" width="6.00390625" style="0" customWidth="1"/>
    <col min="4" max="4" width="2.00390625" style="0" customWidth="1"/>
    <col min="5" max="5" width="16.75390625" style="0" customWidth="1"/>
    <col min="6" max="6" width="11.875" style="0" customWidth="1"/>
    <col min="7" max="7" width="11.25390625" style="0" customWidth="1"/>
    <col min="8" max="8" width="0.875" style="0" customWidth="1"/>
  </cols>
  <sheetData>
    <row r="2" spans="3:4" ht="16.5">
      <c r="C2" s="3" t="s">
        <v>0</v>
      </c>
      <c r="D2" s="3"/>
    </row>
    <row r="5" spans="1:8" ht="15">
      <c r="A5" s="4" t="s">
        <v>1</v>
      </c>
      <c r="B5" s="5">
        <v>0.0089</v>
      </c>
      <c r="C5" s="6" t="s">
        <v>2</v>
      </c>
      <c r="D5" s="6"/>
      <c r="E5" s="4" t="s">
        <v>3</v>
      </c>
      <c r="F5" s="7">
        <f>B6^2/4*PI()</f>
        <v>0.39591921416865367</v>
      </c>
      <c r="G5" s="4" t="s">
        <v>4</v>
      </c>
      <c r="H5" s="1"/>
    </row>
    <row r="6" spans="1:8" ht="15">
      <c r="A6" s="4" t="s">
        <v>5</v>
      </c>
      <c r="B6" s="5">
        <v>0.71</v>
      </c>
      <c r="C6" s="6" t="s">
        <v>6</v>
      </c>
      <c r="D6" s="6"/>
      <c r="E6" s="4" t="s">
        <v>7</v>
      </c>
      <c r="F6" s="8">
        <f>320*PI()^4*(F5*B9*B5^2/90000)^2</f>
        <v>1.1036342098836937E-11</v>
      </c>
      <c r="G6" s="4" t="s">
        <v>8</v>
      </c>
      <c r="H6" s="1"/>
    </row>
    <row r="7" spans="1:8" ht="15">
      <c r="A7" s="4" t="s">
        <v>9</v>
      </c>
      <c r="B7" s="5">
        <v>0.56</v>
      </c>
      <c r="C7" s="6" t="s">
        <v>10</v>
      </c>
      <c r="D7" s="6"/>
      <c r="E7" s="4" t="s">
        <v>11</v>
      </c>
      <c r="F7" s="9">
        <f>B9*PI()*B6*B8</f>
        <v>120.44866233863266</v>
      </c>
      <c r="G7" s="4" t="s">
        <v>6</v>
      </c>
      <c r="H7" s="1"/>
    </row>
    <row r="8" spans="1:7" ht="15">
      <c r="A8" s="4" t="s">
        <v>12</v>
      </c>
      <c r="B8" s="5">
        <v>1</v>
      </c>
      <c r="C8" s="10"/>
      <c r="D8" s="10"/>
      <c r="E8" s="11" t="s">
        <v>13</v>
      </c>
      <c r="F8" s="12">
        <f>B9*PI()*B6</f>
        <v>120.44866233863266</v>
      </c>
      <c r="G8" s="11" t="s">
        <v>6</v>
      </c>
    </row>
    <row r="9" spans="1:8" ht="15">
      <c r="A9" s="4" t="s">
        <v>14</v>
      </c>
      <c r="B9" s="5">
        <v>54</v>
      </c>
      <c r="C9" s="10"/>
      <c r="D9" s="10"/>
      <c r="E9" s="4" t="s">
        <v>15</v>
      </c>
      <c r="F9" s="7">
        <f>0.6285*B6*(LN(8000*B6/B7)-2)*B9^2</f>
        <v>9400.70553246859</v>
      </c>
      <c r="G9" s="4" t="s">
        <v>16</v>
      </c>
      <c r="H9" s="2">
        <f>1000000/((2*PI()*B5)^2*F9)</f>
        <v>34017.296932513076</v>
      </c>
    </row>
    <row r="10" spans="1:7" ht="15">
      <c r="A10" s="4" t="s">
        <v>17</v>
      </c>
      <c r="B10" s="13">
        <v>1.68E-08</v>
      </c>
      <c r="C10" s="6" t="s">
        <v>18</v>
      </c>
      <c r="D10" s="6"/>
      <c r="E10" s="4" t="s">
        <v>19</v>
      </c>
      <c r="F10" s="8">
        <f>503.3*SQRT(B10/B5/1000000)</f>
        <v>0.0006914910572431078</v>
      </c>
      <c r="G10" s="4" t="s">
        <v>6</v>
      </c>
    </row>
    <row r="11" spans="1:8" ht="15">
      <c r="A11" s="11"/>
      <c r="B11" s="21"/>
      <c r="C11" s="10"/>
      <c r="D11" s="10"/>
      <c r="E11" s="4" t="s">
        <v>20</v>
      </c>
      <c r="F11" s="14">
        <f>IF(F10&lt;B7/2000,+B10/B7*1000/PI()/F10*F7/B8/B8,B10*F7/B7^2*4000000/PI()/B8/B8)</f>
        <v>8.215714285714286</v>
      </c>
      <c r="G11" s="4" t="s">
        <v>8</v>
      </c>
      <c r="H11" s="1">
        <v>0.3</v>
      </c>
    </row>
    <row r="12" spans="1:8" ht="15">
      <c r="A12" s="4" t="s">
        <v>21</v>
      </c>
      <c r="B12" s="15">
        <v>0.1</v>
      </c>
      <c r="C12" s="6" t="s">
        <v>22</v>
      </c>
      <c r="D12" s="6"/>
      <c r="E12" s="4" t="s">
        <v>23</v>
      </c>
      <c r="F12" s="16">
        <f>2*PI()*F9*B5</f>
        <v>525.6907364206836</v>
      </c>
      <c r="G12" s="4" t="s">
        <v>8</v>
      </c>
      <c r="H12" s="1"/>
    </row>
    <row r="13" spans="1:8" ht="15">
      <c r="A13" s="11"/>
      <c r="B13" s="11"/>
      <c r="C13" s="11"/>
      <c r="D13" s="11"/>
      <c r="E13" s="4" t="s">
        <v>24</v>
      </c>
      <c r="F13" s="16">
        <f>F12/(F11+F6)</f>
        <v>63.98600512849664</v>
      </c>
      <c r="G13" s="11"/>
      <c r="H13" s="1"/>
    </row>
    <row r="14" spans="1:8" ht="15">
      <c r="A14" s="11"/>
      <c r="B14" s="11"/>
      <c r="C14" s="11"/>
      <c r="D14" s="11"/>
      <c r="E14" s="4" t="s">
        <v>27</v>
      </c>
      <c r="F14" s="16">
        <f>B5*1000000/F13</f>
        <v>139.09291542935097</v>
      </c>
      <c r="G14" s="4" t="s">
        <v>28</v>
      </c>
      <c r="H14" s="1"/>
    </row>
    <row r="15" spans="1:8" ht="16.5">
      <c r="A15" s="17">
        <f>IF(B6*PI()*B5/299.8&gt;0.25,"BIG LOOP l &gt; Lambda/4","")</f>
      </c>
      <c r="B15" s="11"/>
      <c r="C15" s="11"/>
      <c r="D15" s="11"/>
      <c r="E15" s="4" t="s">
        <v>29</v>
      </c>
      <c r="F15" s="18">
        <f>F6/(F6+F11)</f>
        <v>1.343321069235868E-12</v>
      </c>
      <c r="G15" s="11"/>
      <c r="H15" s="1"/>
    </row>
    <row r="16" spans="1:8" ht="15">
      <c r="A16" s="11"/>
      <c r="B16" s="11"/>
      <c r="C16" s="11"/>
      <c r="D16" s="11"/>
      <c r="E16" s="4" t="s">
        <v>30</v>
      </c>
      <c r="F16" s="19">
        <f>10*LOG(F15)</f>
        <v>-118.71820173532028</v>
      </c>
      <c r="G16" s="4" t="s">
        <v>31</v>
      </c>
      <c r="H16" s="1"/>
    </row>
    <row r="17" spans="1:8" ht="15">
      <c r="A17" s="11"/>
      <c r="B17" s="11"/>
      <c r="C17" s="11"/>
      <c r="D17" s="11"/>
      <c r="E17" s="4" t="s">
        <v>32</v>
      </c>
      <c r="F17" s="19">
        <f>IF(H9&gt;1000,H9/1000,H9)</f>
        <v>34.01729693251308</v>
      </c>
      <c r="G17" s="20" t="str">
        <f>IF(H9&gt;1000,"nF","pF")</f>
        <v>nF</v>
      </c>
      <c r="H17" s="1"/>
    </row>
    <row r="18" spans="1:7" ht="15">
      <c r="A18" s="11"/>
      <c r="B18" s="4" t="s">
        <v>33</v>
      </c>
      <c r="C18" s="11"/>
      <c r="D18" s="11"/>
      <c r="E18" s="4" t="s">
        <v>34</v>
      </c>
      <c r="F18" s="19">
        <f>SQRT(B12/(F6+F11))</f>
        <v>0.11032586373710629</v>
      </c>
      <c r="G18" s="4" t="s">
        <v>35</v>
      </c>
    </row>
    <row r="19" spans="1:7" ht="15">
      <c r="A19" s="11"/>
      <c r="B19" s="11"/>
      <c r="C19" s="11"/>
      <c r="D19" s="11"/>
      <c r="E19" s="4" t="s">
        <v>36</v>
      </c>
      <c r="F19" s="16">
        <f>SQRT(B12*F13*F12)</f>
        <v>57.9972845542074</v>
      </c>
      <c r="G19" s="4" t="s">
        <v>37</v>
      </c>
    </row>
    <row r="20" spans="1:7" ht="15">
      <c r="A20" s="11"/>
      <c r="B20" s="11"/>
      <c r="C20" s="11"/>
      <c r="D20" s="11"/>
      <c r="E20" s="11" t="s">
        <v>25</v>
      </c>
      <c r="F20" s="19">
        <f>10*LOG(B12)+F16</f>
        <v>-128.7182017353203</v>
      </c>
      <c r="G20" s="11" t="s">
        <v>26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T</cp:lastModifiedBy>
  <dcterms:modified xsi:type="dcterms:W3CDTF">2010-03-09T21:02:49Z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